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<sst xmlns="http://schemas.openxmlformats.org/spreadsheetml/2006/main" count="1070" uniqueCount="880">
  <si>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</si>
  <si>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</si>
  <si>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</si>
  <si>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</si>
  <si>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</si>
  <si>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</si>
  <si>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</si>
  <si>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</si>
  <si>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</si>
  <si>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</si>
  <si>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</si>
  <si>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</si>
  <si>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</si>
  <si>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</si>
  <si>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</si>
  <si>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</si>
  <si>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</si>
  <si>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</si>
  <si>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</si>
  <si>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</si>
  <si>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</si>
  <si>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</si>
  <si>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</si>
  <si>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</si>
  <si>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</si>
  <si>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</si>
  <si>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</si>
  <si>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</si>
  <si>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</si>
  <si>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</si>
  <si>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</si>
  <si>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</si>
  <si>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</si>
  <si>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</si>
  <si>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</si>
  <si>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</si>
  <si>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</si>
  <si>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</si>
  <si>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</si>
  <si>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</si>
  <si>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</si>
  <si>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</si>
  <si>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</si>
  <si>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</si>
  <si>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</si>
  <si>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</si>
  <si>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</si>
  <si>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</si>
  <si>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</si>
  <si>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</si>
  <si>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</si>
  <si>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</si>
  <si>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</si>
  <si>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</si>
  <si>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</si>
  <si>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</si>
  <si>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</si>
  <si>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</si>
  <si>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</si>
  <si>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</si>
  <si>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</si>
  <si>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</si>
  <si>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</si>
  <si>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</si>
  <si>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</si>
  <si>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</si>
  <si>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</si>
  <si>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</si>
  <si>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</si>
  <si>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</si>
  <si>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</si>
  <si>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</si>
  <si>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</si>
  <si>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</si>
  <si>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</si>
  <si>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</si>
  <si>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</si>
  <si>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</si>
  <si>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</si>
  <si>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</si>
  <si>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</si>
  <si>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</si>
  <si>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</si>
  <si>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</si>
  <si>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</si>
  <si>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</si>
  <si>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</si>
  <si>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</si>
  <si>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</si>
  <si>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</si>
  <si>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</si>
  <si>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</si>
  <si>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</si>
  <si>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</si>
  <si>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</si>
  <si>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</si>
  <si>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</si>
  <si>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</si>
  <si>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</si>
  <si>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</si>
  <si>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</si>
  <si>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</si>
  <si>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</si>
  <si>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</si>
  <si>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</si>
  <si>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</si>
  <si>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</si>
  <si>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</si>
  <si>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</si>
  <si>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</si>
  <si>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</si>
  <si>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</si>
  <si>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</si>
  <si>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</si>
  <si>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</si>
  <si>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</si>
  <si>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</si>
  <si>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</si>
  <si>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</si>
  <si>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</si>
  <si>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</si>
  <si>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</si>
  <si>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</si>
  <si>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</si>
  <si>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</si>
  <si>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</si>
  <si>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</si>
  <si>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</si>
  <si>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</si>
  <si>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</si>
  <si>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</si>
  <si>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</si>
  <si>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</si>
  <si>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</si>
  <si>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</si>
  <si>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</si>
  <si>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</si>
  <si>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</si>
  <si>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</si>
  <si>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</si>
  <si>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</si>
  <si>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</si>
  <si>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</si>
  <si>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</si>
  <si>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</si>
  <si>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</si>
  <si>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</si>
  <si>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</si>
  <si>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</si>
  <si>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</si>
  <si>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</si>
  <si>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</si>
  <si>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</si>
  <si>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</si>
  <si>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</si>
  <si>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</si>
  <si>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</si>
  <si>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</si>
  <si>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</si>
  <si>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</si>
  <si>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</si>
  <si>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</si>
  <si>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</si>
  <si>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</si>
  <si>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</si>
  <si>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</si>
  <si>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</si>
  <si>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</si>
  <si>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</si>
  <si>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</si>
  <si>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</si>
  <si>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</si>
  <si>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</si>
  <si>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</si>
  <si>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</si>
  <si>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</si>
  <si>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</si>
  <si>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</si>
  <si>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</si>
  <si>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</si>
  <si>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</si>
  <si>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</si>
  <si>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</si>
  <si>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</si>
  <si>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</si>
  <si>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</si>
  <si>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</si>
  <si>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</si>
  <si>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</si>
  <si>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</si>
  <si>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</si>
  <si>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</si>
  <si>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</si>
  <si>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</si>
  <si>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</si>
  <si>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</si>
  <si>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</si>
  <si>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</si>
  <si>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</si>
  <si>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</si>
  <si>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</si>
  <si>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</si>
  <si>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</si>
  <si>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</si>
  <si>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</si>
  <si>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</si>
  <si>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</si>
  <si>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</si>
  <si>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</si>
  <si>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</si>
  <si>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</si>
  <si>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</si>
  <si>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</si>
  <si>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</si>
  <si>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</si>
  <si>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</si>
  <si>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</si>
  <si>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</si>
  <si>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</si>
  <si>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</si>
  <si>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</si>
  <si>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</si>
  <si>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</si>
  <si>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</si>
  <si>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</si>
  <si>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</si>
  <si>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</si>
  <si>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</si>
  <si>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</si>
  <si>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</si>
  <si>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</si>
  <si>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</si>
  <si>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</si>
  <si>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</si>
  <si>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</si>
  <si>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</si>
  <si>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</si>
  <si>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</si>
  <si>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</si>
  <si>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</si>
  <si>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</si>
  <si>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</si>
  <si>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</si>
  <si>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</si>
  <si>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</si>
  <si>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</si>
  <si>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</si>
  <si>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</si>
  <si>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</si>
  <si>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</si>
  <si>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</si>
  <si>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</si>
  <si>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</si>
  <si>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</si>
  <si>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</si>
  <si>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</si>
  <si>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</si>
  <si>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</si>
  <si>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</si>
  <si>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</si>
  <si>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</si>
  <si>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</si>
  <si>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</si>
  <si>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</si>
  <si>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</si>
  <si>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</si>
  <si>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</si>
  <si>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</si>
  <si>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</si>
  <si>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</si>
  <si>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</si>
  <si>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</si>
  <si>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</si>
  <si>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</si>
  <si>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</si>
  <si>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</si>
  <si>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</si>
  <si>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</si>
  <si>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</si>
  <si>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</si>
  <si>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</si>
  <si>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</si>
  <si>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</si>
  <si>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</si>
  <si>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</si>
  <si>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</si>
  <si>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</si>
  <si>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</si>
  <si>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</si>
  <si>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</si>
  <si>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</si>
  <si>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</si>
  <si>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</si>
  <si>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</si>
  <si>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</si>
  <si>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</si>
  <si>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</si>
  <si>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</si>
  <si>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</si>
  <si>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</si>
  <si>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</si>
  <si>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</si>
  <si>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</si>
  <si>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</si>
  <si>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</si>
  <si>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</si>
  <si>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</si>
  <si>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</si>
  <si>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</si>
  <si>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</si>
  <si>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</si>
  <si>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</si>
  <si>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</si>
  <si>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</si>
  <si>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</si>
  <si>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</si>
  <si>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</si>
  <si>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</si>
  <si>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</si>
  <si>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</si>
  <si>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</si>
  <si>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</si>
  <si>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</si>
  <si>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</si>
  <si>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</si>
  <si>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</si>
  <si>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</si>
  <si>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</si>
  <si>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</si>
  <si>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</si>
  <si>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</si>
  <si>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</si>
  <si>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</si>
  <si>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</si>
  <si>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</si>
  <si>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</si>
  <si>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</si>
  <si>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</si>
  <si>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</si>
  <si>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</si>
  <si>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</si>
  <si>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</si>
  <si>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</si>
  <si>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</si>
  <si>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</si>
  <si>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</si>
  <si>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</si>
  <si>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</si>
  <si>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</si>
  <si>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</si>
  <si>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</si>
  <si>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</si>
  <si>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</si>
  <si>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</si>
  <si>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</si>
  <si>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</si>
  <si>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</si>
  <si>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</si>
  <si>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</si>
  <si>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</si>
  <si>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</si>
  <si>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</si>
  <si>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</si>
  <si>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</si>
  <si>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</si>
  <si>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</si>
  <si>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</si>
  <si>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</si>
  <si>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</si>
  <si>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</si>
  <si>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</si>
  <si>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</si>
  <si>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</si>
  <si>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</si>
  <si>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</si>
  <si>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</si>
  <si>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</si>
  <si>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</si>
  <si>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</si>
  <si>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</si>
  <si>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</si>
  <si>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</si>
  <si>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</si>
  <si>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</si>
  <si>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</si>
  <si>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</si>
  <si>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</si>
  <si>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</si>
  <si>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</si>
  <si>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</si>
  <si>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</si>
  <si>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</si>
  <si>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</si>
  <si>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</si>
  <si>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</si>
  <si>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</si>
  <si>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</si>
  <si>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</si>
  <si>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</si>
  <si>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</si>
  <si>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</si>
  <si>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</si>
  <si>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</si>
  <si>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</si>
  <si>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</si>
  <si>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</si>
  <si>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</si>
  <si>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</si>
  <si>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</si>
  <si>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</si>
  <si>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</si>
  <si>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</si>
  <si>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</si>
  <si>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</si>
  <si>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</si>
  <si>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</si>
  <si>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</si>
  <si>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</si>
  <si>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</si>
  <si>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</si>
  <si>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</si>
  <si>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</si>
  <si>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</si>
  <si>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</si>
  <si>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</si>
  <si>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</si>
  <si>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</si>
  <si>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</si>
  <si>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</si>
  <si>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</si>
  <si>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</si>
  <si>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</si>
  <si>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</si>
  <si>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</si>
  <si>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</si>
  <si>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</si>
  <si>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</si>
  <si>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</si>
  <si>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</si>
  <si>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</si>
  <si>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</si>
  <si>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</si>
  <si>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</si>
  <si>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</si>
  <si>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</si>
  <si>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</si>
  <si>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</si>
  <si>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</si>
  <si>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</si>
  <si>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</si>
  <si>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</si>
  <si>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</si>
  <si>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</si>
  <si>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</si>
  <si>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</si>
  <si>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</si>
  <si>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</si>
  <si>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</si>
  <si>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</si>
  <si>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</si>
  <si>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</si>
  <si>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</si>
  <si>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</si>
  <si>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</si>
  <si>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</si>
  <si>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</si>
  <si>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</si>
  <si>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</si>
  <si>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</si>
  <si>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</si>
  <si>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</si>
  <si>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</si>
  <si>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</si>
  <si>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</si>
  <si>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</si>
  <si>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</si>
  <si>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</si>
  <si>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</si>
  <si>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</si>
  <si>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</si>
  <si>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</si>
  <si>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</si>
  <si>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</si>
  <si>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</si>
  <si>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</si>
  <si>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</si>
  <si>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</si>
  <si>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</si>
  <si>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</si>
  <si>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</si>
  <si>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</si>
  <si>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</si>
  <si>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</si>
  <si>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</si>
  <si>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</si>
  <si>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</si>
  <si>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</si>
  <si>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</si>
  <si>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</si>
  <si>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</si>
  <si>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</si>
  <si>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</si>
  <si>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</si>
  <si>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</si>
  <si>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</si>
  <si>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</si>
  <si>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</si>
  <si>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</si>
  <si>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</si>
  <si>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</si>
  <si>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</si>
  <si>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</si>
  <si>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</si>
  <si>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</si>
  <si>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</si>
  <si>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</si>
  <si>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</si>
  <si>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</si>
  <si>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</si>
  <si>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</si>
  <si>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</si>
  <si>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</si>
  <si>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</si>
  <si>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</si>
  <si>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</si>
  <si>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</si>
  <si>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</si>
  <si>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</si>
  <si>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</si>
  <si>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</si>
  <si>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</si>
  <si>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</si>
  <si>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</si>
  <si>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</si>
  <si>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</si>
  <si>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</si>
  <si>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</si>
  <si>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</si>
  <si>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</si>
  <si>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</si>
  <si>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</si>
  <si>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</si>
  <si>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</si>
  <si>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</si>
  <si>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</si>
  <si>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</si>
  <si>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</si>
  <si>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</si>
  <si>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</si>
  <si>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</si>
  <si>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</si>
  <si>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</si>
  <si>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</si>
  <si>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</si>
  <si>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</si>
  <si>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</si>
  <si>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</si>
  <si>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</si>
  <si>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</si>
  <si>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</si>
  <si>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</si>
  <si>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</si>
  <si>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</si>
  <si>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</si>
  <si>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</si>
  <si>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</si>
  <si>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</si>
  <si>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</si>
  <si>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</si>
  <si>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</si>
  <si>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</si>
  <si>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</si>
  <si>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</si>
  <si>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</si>
  <si>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</si>
  <si>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</si>
  <si>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</si>
  <si>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</si>
  <si>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</si>
  <si>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</si>
  <si>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</si>
  <si>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</si>
  <si>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</si>
  <si>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</si>
  <si>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</si>
  <si>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</si>
  <si>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</si>
  <si>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</si>
  <si>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</si>
  <si>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</si>
  <si>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</si>
  <si>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</si>
  <si>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</si>
  <si>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</si>
  <si>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</si>
  <si>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</si>
  <si>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</si>
  <si>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</si>
  <si>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</si>
  <si>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</si>
  <si>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</si>
  <si>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</si>
  <si>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</si>
  <si>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</si>
  <si>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</si>
  <si>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</si>
  <si>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</si>
  <si>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</si>
  <si>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</si>
  <si>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</si>
  <si>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</si>
  <si>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</si>
  <si>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</si>
  <si>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</si>
  <si>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</si>
  <si>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</si>
  <si>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</si>
  <si>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</si>
  <si>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</si>
  <si>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</si>
  <si>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</si>
  <si>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</si>
  <si>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</si>
  <si>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</si>
  <si>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</si>
  <si>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</si>
  <si>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</si>
  <si>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</si>
  <si>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</si>
  <si>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</si>
  <si>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</si>
  <si>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</si>
  <si>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</si>
  <si>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</si>
  <si>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</si>
  <si>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</si>
  <si>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</si>
  <si>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</si>
  <si>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</si>
  <si>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</si>
  <si>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</si>
  <si>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</si>
  <si>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</si>
  <si>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</si>
  <si>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</si>
  <si>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</si>
  <si>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</si>
  <si>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</si>
  <si>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</si>
  <si>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</si>
  <si>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</si>
  <si>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</si>
  <si>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</si>
  <si>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</si>
  <si>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</si>
  <si>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</si>
  <si>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</si>
  <si>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</si>
  <si>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</si>
  <si>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</si>
  <si>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</si>
  <si>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</si>
  <si>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</si>
  <si>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</si>
  <si>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</si>
  <si>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</si>
  <si>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</si>
  <si>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</si>
  <si>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</si>
  <si>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</si>
  <si>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</si>
  <si>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</si>
  <si>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</si>
  <si>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</si>
  <si>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</si>
  <si>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</si>
  <si>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</si>
  <si>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</si>
  <si>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</si>
  <si>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</si>
  <si>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</si>
  <si>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</si>
  <si>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</si>
  <si>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</si>
  <si>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</si>
  <si>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</si>
  <si>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</si>
  <si>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</si>
  <si>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</si>
  <si>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</si>
  <si>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</si>
  <si>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</si>
  <si>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</si>
  <si>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</si>
  <si>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</si>
  <si>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</si>
  <si>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</si>
  <si>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</si>
  <si>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</si>
  <si>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</si>
  <si>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</si>
  <si>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</si>
  <si>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</si>
  <si>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</si>
  <si>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</si>
  <si>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</si>
  <si>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</si>
  <si>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</si>
  <si>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</si>
  <si>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</si>
  <si>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</si>
  <si>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</si>
  <si>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</si>
  <si>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</si>
  <si>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</si>
  <si>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</si>
  <si>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</si>
  <si>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</si>
  <si>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</si>
  <si>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</si>
  <si>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</si>
  <si>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</si>
  <si>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</si>
  <si>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</si>
  <si>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</si>
  <si>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</si>
  <si>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</si>
  <si>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</si>
  <si>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</si>
  <si>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</si>
  <si>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</si>
  <si>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</si>
  <si>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</si>
  <si>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</si>
  <si>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</si>
  <si>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</si>
  <si>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</si>
  <si>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</si>
  <si>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</si>
  <si>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</si>
  <si>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</si>
  <si>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</si>
  <si>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</si>
  <si>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</si>
  <si>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</si>
  <si>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</si>
  <si>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</si>
  <si>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</si>
  <si>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</si>
  <si>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</si>
  <si>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</si>
  <si>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</si>
  <si>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</si>
  <si>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</si>
  <si>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</si>
  <si>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</si>
  <si>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</si>
  <si>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</si>
  <si>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</si>
  <si>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</si>
  <si>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</si>
  <si>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</si>
  <si>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</si>
  <si>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</si>
  <si>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</si>
  <si>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</si>
  <si>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</si>
  <si>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</si>
  <si>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</si>
  <si>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</si>
  <si>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</si>
  <si>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</si>
  <si>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</si>
  <si>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</si>
  <si>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</si>
  <si>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</si>
  <si>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</si>
  <si>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</si>
  <si>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</si>
  <si>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</si>
  <si>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</si>
  <si>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</si>
  <si>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</si>
  <si>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</si>
  <si>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</si>
  <si>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</si>
  <si>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</si>
  <si>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</si>
  <si>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</si>
  <si>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</si>
  <si>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</si>
  <si>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</si>
  <si>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</si>
  <si>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</si>
  <si>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</si>
  <si>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</si>
  <si>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</si>
  <si>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</si>
  <si>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</si>
  <si>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</si>
  <si>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</si>
  <si>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</si>
  <si>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</si>
  <si>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</si>
  <si>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</si>
  <si>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</si>
  <si>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</si>
  <si>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</si>
  <si>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</si>
  <si>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</si>
  <si>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</si>
  <si>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</si>
  <si>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</si>
  <si>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</si>
  <si>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</si>
  <si>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</si>
  <si>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</si>
  <si>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</si>
  <si>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</si>
  <si>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</si>
  <si>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</si>
  <si>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</si>
  <si>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</si>
  <si>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</si>
  <si>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</si>
  <si>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</si>
  <si>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</si>
  <si>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</si>
  <si>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</si>
  <si>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</si>
  <si>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</si>
  <si>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</si>
  <si>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</si>
  <si>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</si>
  <si>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</si>
  <si>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</si>
  <si>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</si>
  <si>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</si>
  <si>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</si>
  <si>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</si>
  <si>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</si>
  <si>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</si>
  <si>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</si>
  <si>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</si>
  <si>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</si>
  <si>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</si>
  <si>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</si>
  <si>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</si>
  <si>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</si>
  <si>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</si>
  <si>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</si>
  <si>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</si>
  <si>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</si>
  <si>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</si>
  <si>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</si>
  <si>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</si>
  <si>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</si>
  <si>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</si>
  <si>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</si>
  <si>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</si>
  <si>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</si>
  <si>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</si>
  <si>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</si>
  <si>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</si>
  <si>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</si>
  <si>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</si>
  <si>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</si>
  <si>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</si>
  <si>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</si>
  <si>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</si>
  <si>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</si>
  <si>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</si>
  <si>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</si>
  <si>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01.01.2018- 31.03.2018</t>
  </si>
  <si>
    <t>Дата на съставяне: 25.05.2018г.</t>
  </si>
  <si>
    <t>25.05.2018г.</t>
  </si>
  <si>
    <t xml:space="preserve">Дата на съставяне:25.05.2018г.                           </t>
  </si>
  <si>
    <t xml:space="preserve">Дата  на съставяне:25.05.2018г.                                                                                                        </t>
  </si>
  <si>
    <t>Дата на съставяне:25.05.2018г.</t>
  </si>
  <si>
    <t>консолидиран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</si>
</sst>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3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4" sqref="E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1" t="s">
        <v>1</v>
      </c>
      <c r="B3" s="582"/>
      <c r="C3" s="582"/>
      <c r="D3" s="582"/>
      <c r="E3" s="460" t="s">
        <v>861</v>
      </c>
      <c r="F3" s="216" t="s">
        <v>2</v>
      </c>
      <c r="G3" s="171"/>
      <c r="H3" s="459">
        <v>175443402</v>
      </c>
    </row>
    <row r="4" spans="1:8" ht="15">
      <c r="A4" s="581" t="s">
        <v>862</v>
      </c>
      <c r="B4" s="587"/>
      <c r="C4" s="587"/>
      <c r="D4" s="587"/>
      <c r="E4" s="460" t="s">
        <v>879</v>
      </c>
      <c r="F4" s="583" t="s">
        <v>3</v>
      </c>
      <c r="G4" s="584"/>
      <c r="H4" s="459" t="s">
        <v>158</v>
      </c>
    </row>
    <row r="5" spans="1:8" ht="15">
      <c r="A5" s="581" t="s">
        <v>4</v>
      </c>
      <c r="B5" s="582"/>
      <c r="C5" s="582"/>
      <c r="D5" s="582"/>
      <c r="E5" s="502" t="s">
        <v>873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148</v>
      </c>
      <c r="D13" s="150">
        <v>177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892</v>
      </c>
      <c r="D14" s="150">
        <v>894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561</v>
      </c>
      <c r="D15" s="150">
        <v>231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18</v>
      </c>
      <c r="D17" s="150">
        <v>56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41</v>
      </c>
      <c r="D18" s="150">
        <v>20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1660</v>
      </c>
      <c r="D19" s="154">
        <f>SUM(D11:D18)</f>
        <v>1378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24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1163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1163</v>
      </c>
      <c r="H24" s="151">
        <v>1163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11235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-56379</v>
      </c>
      <c r="H27" s="153">
        <f>SUM(H28:H30)</f>
        <v>-55092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-56379</v>
      </c>
      <c r="H29" s="315">
        <v>-55092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-89</v>
      </c>
      <c r="H32" s="315">
        <v>-1287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-56468</v>
      </c>
      <c r="H33" s="153">
        <f>H27+H31+H32</f>
        <v>-56379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13130</v>
      </c>
      <c r="H36" s="153">
        <f>H25+H17+H33</f>
        <v>13219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-9</v>
      </c>
      <c r="H39" s="157">
        <v>-10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>
        <v>862</v>
      </c>
      <c r="H51" s="151">
        <v>918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</v>
      </c>
      <c r="D54" s="150">
        <v>18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2468</v>
      </c>
      <c r="D55" s="154">
        <f>D19+D20+D21+D27+D32+D45+D51+D53+D54</f>
        <v>2186</v>
      </c>
      <c r="E55" s="236" t="s">
        <v>171</v>
      </c>
      <c r="F55" s="260" t="s">
        <v>172</v>
      </c>
      <c r="G55" s="153">
        <f>G49+G51+G52+G53+G54</f>
        <v>862</v>
      </c>
      <c r="H55" s="153">
        <f>H49+H51+H52+H53+H54</f>
        <v>918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261</v>
      </c>
      <c r="D58" s="150">
        <v>419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2183</v>
      </c>
      <c r="H61" s="153">
        <f>SUM(H62:H68)</f>
        <v>1014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261</v>
      </c>
      <c r="D64" s="154">
        <f>SUM(D58:D63)</f>
        <v>419</v>
      </c>
      <c r="E64" s="236" t="s">
        <v>199</v>
      </c>
      <c r="F64" s="241" t="s">
        <v>200</v>
      </c>
      <c r="G64" s="151">
        <v>121</v>
      </c>
      <c r="H64" s="151">
        <v>189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1570</v>
      </c>
      <c r="H65" s="151">
        <v>538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243</v>
      </c>
      <c r="H66" s="151">
        <v>205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53</v>
      </c>
      <c r="H67" s="151">
        <v>52</v>
      </c>
    </row>
    <row r="68" spans="1:8" ht="15">
      <c r="A68" s="234" t="s">
        <v>210</v>
      </c>
      <c r="B68" s="240" t="s">
        <v>211</v>
      </c>
      <c r="C68" s="150">
        <v>2085</v>
      </c>
      <c r="D68" s="150">
        <v>1424</v>
      </c>
      <c r="E68" s="236" t="s">
        <v>212</v>
      </c>
      <c r="F68" s="241" t="s">
        <v>213</v>
      </c>
      <c r="G68" s="151">
        <v>196</v>
      </c>
      <c r="H68" s="151">
        <v>30</v>
      </c>
    </row>
    <row r="69" spans="1:8" ht="15">
      <c r="A69" s="234" t="s">
        <v>214</v>
      </c>
      <c r="B69" s="240" t="s">
        <v>215</v>
      </c>
      <c r="C69" s="150">
        <v>426</v>
      </c>
      <c r="D69" s="150">
        <v>296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7</v>
      </c>
      <c r="H70" s="151">
        <v>13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2190</v>
      </c>
      <c r="H71" s="160">
        <f>H59+H60+H61+H69+H70</f>
        <v>1027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3</v>
      </c>
      <c r="D72" s="150">
        <v>4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>
        <v>1703</v>
      </c>
      <c r="H74" s="151">
        <v>1523</v>
      </c>
    </row>
    <row r="75" spans="1:15" ht="15">
      <c r="A75" s="234" t="s">
        <v>75</v>
      </c>
      <c r="B75" s="248" t="s">
        <v>232</v>
      </c>
      <c r="C75" s="154">
        <f>SUM(C67:C74)</f>
        <v>2514</v>
      </c>
      <c r="D75" s="154">
        <f>SUM(D67:D74)</f>
        <v>1724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3893</v>
      </c>
      <c r="H79" s="161">
        <f>H71+H74+H75+H76</f>
        <v>2550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11640</v>
      </c>
      <c r="D83" s="150">
        <v>11821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11640</v>
      </c>
      <c r="D84" s="154">
        <f>D83+D82+D78</f>
        <v>11821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629</v>
      </c>
      <c r="D87" s="150">
        <v>354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364</v>
      </c>
      <c r="D88" s="150">
        <v>165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993</v>
      </c>
      <c r="D91" s="154">
        <f>SUM(D87:D90)</f>
        <v>527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15408</v>
      </c>
      <c r="D93" s="154">
        <f>D64+D75+D84+D91+D92</f>
        <v>14491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17876</v>
      </c>
      <c r="D94" s="163">
        <f>D93+D55</f>
        <v>16677</v>
      </c>
      <c r="E94" s="447" t="s">
        <v>269</v>
      </c>
      <c r="F94" s="288" t="s">
        <v>270</v>
      </c>
      <c r="G94" s="164">
        <f>G36+G39+G55+G79</f>
        <v>17876</v>
      </c>
      <c r="H94" s="164">
        <f>H36+H39+H55+H79</f>
        <v>16677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874</v>
      </c>
      <c r="B98" s="430"/>
      <c r="C98" s="585" t="s">
        <v>859</v>
      </c>
      <c r="D98" s="585"/>
      <c r="E98" s="585"/>
      <c r="F98" s="169"/>
      <c r="G98" s="170"/>
      <c r="H98" s="171"/>
      <c r="M98" s="156"/>
    </row>
    <row r="99" spans="3:8" ht="15">
      <c r="C99" s="44"/>
      <c r="D99" s="1"/>
      <c r="E99" s="585" t="s">
        <v>865</v>
      </c>
      <c r="F99" s="586"/>
      <c r="G99" s="586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5:F18"/>
  <sheetViews>
    <sheetView zoomScalePageLayoutView="0" workbookViewId="0" topLeftCell="A1">
      <selection activeCell="F5" sqref="F5:F18"/>
    </sheetView>
  </sheetViews>
  <sheetFormatPr defaultColWidth="9.00390625" defaultRowHeight="12.75"/>
  <cols>
    <col min="6" max="6" width="14.00390625" style="0" customWidth="1"/>
  </cols>
  <sheetData>
    <row r="5" spans="2:6" ht="12.75">
      <c r="B5" s="575"/>
      <c r="D5" s="575"/>
      <c r="F5" s="575"/>
    </row>
    <row r="6" spans="2:6" ht="12.75">
      <c r="B6" s="575"/>
      <c r="D6" s="576"/>
      <c r="F6" s="576"/>
    </row>
    <row r="7" spans="2:6" ht="12.75">
      <c r="B7" s="575"/>
      <c r="D7" s="575"/>
      <c r="F7" s="575"/>
    </row>
    <row r="8" spans="2:6" ht="12.75">
      <c r="B8" s="576"/>
      <c r="D8" s="576"/>
      <c r="F8" s="576"/>
    </row>
    <row r="9" spans="2:6" ht="12.75">
      <c r="B9" s="577"/>
      <c r="D9" s="576"/>
      <c r="F9" s="576"/>
    </row>
    <row r="10" spans="2:6" ht="12.75">
      <c r="B10" s="575"/>
      <c r="D10" s="575"/>
      <c r="F10" s="575"/>
    </row>
    <row r="11" spans="2:6" ht="12.75">
      <c r="B11" s="578"/>
      <c r="D11" s="575"/>
      <c r="F11" s="575"/>
    </row>
    <row r="12" spans="2:6" ht="12.75">
      <c r="B12" s="579"/>
      <c r="D12" s="575"/>
      <c r="F12" s="575"/>
    </row>
    <row r="13" spans="4:6" ht="12.75">
      <c r="D13" s="577"/>
      <c r="F13" s="577"/>
    </row>
    <row r="14" spans="4:6" ht="12.75">
      <c r="D14" s="575"/>
      <c r="F14" s="575"/>
    </row>
    <row r="15" spans="4:6" ht="12.75">
      <c r="D15" s="577"/>
      <c r="F15" s="577"/>
    </row>
    <row r="16" spans="4:6" ht="12.75">
      <c r="D16" s="579"/>
      <c r="F16" s="579"/>
    </row>
    <row r="17" ht="12.75">
      <c r="F17" s="579"/>
    </row>
    <row r="18" ht="12.75">
      <c r="F18" s="5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F44" sqref="F44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9" t="str">
        <f>'справка №1-БАЛАНС'!E3</f>
        <v>ИНФРА ХОЛДИНГ АД</v>
      </c>
      <c r="C2" s="589"/>
      <c r="D2" s="589"/>
      <c r="E2" s="589"/>
      <c r="F2" s="591" t="s">
        <v>2</v>
      </c>
      <c r="G2" s="591"/>
      <c r="H2" s="523">
        <f>'справка №1-БАЛАНС'!H3</f>
        <v>175443402</v>
      </c>
    </row>
    <row r="3" spans="1:8" ht="15">
      <c r="A3" s="465" t="s">
        <v>273</v>
      </c>
      <c r="B3" s="589" t="str">
        <f>'справка №1-БАЛАНС'!E4</f>
        <v>консолидиран</v>
      </c>
      <c r="C3" s="589"/>
      <c r="D3" s="589"/>
      <c r="E3" s="589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90" t="str">
        <f>'справка №1-БАЛАНС'!E5</f>
        <v>01.01.2018- 31.03.2018</v>
      </c>
      <c r="C4" s="590"/>
      <c r="D4" s="590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402</v>
      </c>
      <c r="D9" s="45">
        <v>828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250</v>
      </c>
      <c r="D10" s="45">
        <v>2678</v>
      </c>
      <c r="E10" s="297" t="s">
        <v>287</v>
      </c>
      <c r="F10" s="546" t="s">
        <v>288</v>
      </c>
      <c r="G10" s="547"/>
      <c r="H10" s="547">
        <v>46</v>
      </c>
    </row>
    <row r="11" spans="1:8" ht="12">
      <c r="A11" s="297" t="s">
        <v>289</v>
      </c>
      <c r="B11" s="298" t="s">
        <v>290</v>
      </c>
      <c r="C11" s="45">
        <v>72</v>
      </c>
      <c r="D11" s="45">
        <v>57</v>
      </c>
      <c r="E11" s="299" t="s">
        <v>291</v>
      </c>
      <c r="F11" s="546" t="s">
        <v>292</v>
      </c>
      <c r="G11" s="547">
        <v>1460</v>
      </c>
      <c r="H11" s="547">
        <v>4075</v>
      </c>
    </row>
    <row r="12" spans="1:8" ht="12">
      <c r="A12" s="297" t="s">
        <v>293</v>
      </c>
      <c r="B12" s="298" t="s">
        <v>294</v>
      </c>
      <c r="C12" s="45">
        <v>557</v>
      </c>
      <c r="D12" s="45">
        <v>596</v>
      </c>
      <c r="E12" s="299" t="s">
        <v>77</v>
      </c>
      <c r="F12" s="546" t="s">
        <v>295</v>
      </c>
      <c r="G12" s="547">
        <v>7</v>
      </c>
      <c r="H12" s="547">
        <v>7</v>
      </c>
    </row>
    <row r="13" spans="1:18" ht="12">
      <c r="A13" s="297" t="s">
        <v>296</v>
      </c>
      <c r="B13" s="298" t="s">
        <v>297</v>
      </c>
      <c r="C13" s="45">
        <v>87</v>
      </c>
      <c r="D13" s="45">
        <v>91</v>
      </c>
      <c r="E13" s="300" t="s">
        <v>50</v>
      </c>
      <c r="F13" s="548" t="s">
        <v>298</v>
      </c>
      <c r="G13" s="545">
        <f>SUM(G9:G12)</f>
        <v>1467</v>
      </c>
      <c r="H13" s="545">
        <f>SUM(H9:H12)</f>
        <v>4128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258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56</v>
      </c>
      <c r="D16" s="46">
        <v>35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1424</v>
      </c>
      <c r="D19" s="48">
        <f>SUM(D9:D15)+D16</f>
        <v>4543</v>
      </c>
      <c r="E19" s="303" t="s">
        <v>315</v>
      </c>
      <c r="F19" s="549" t="s">
        <v>316</v>
      </c>
      <c r="G19" s="547">
        <v>12</v>
      </c>
      <c r="H19" s="547">
        <v>71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12</v>
      </c>
      <c r="H24" s="545">
        <f>SUM(H19:H23)</f>
        <v>71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134</v>
      </c>
      <c r="D25" s="45">
        <v>69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134</v>
      </c>
      <c r="D26" s="48">
        <f>SUM(D23:D25)</f>
        <v>69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1558</v>
      </c>
      <c r="D28" s="49">
        <f>D26+D19</f>
        <v>4612</v>
      </c>
      <c r="E28" s="126" t="s">
        <v>337</v>
      </c>
      <c r="F28" s="551" t="s">
        <v>338</v>
      </c>
      <c r="G28" s="545">
        <f>G13+G15+G24</f>
        <v>1479</v>
      </c>
      <c r="H28" s="545">
        <f>H13+H15+H24</f>
        <v>4199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79</v>
      </c>
      <c r="H30" s="52">
        <f>IF((D28-H28)&gt;0,D28-H28,0)</f>
        <v>413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>
        <v>89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1558</v>
      </c>
      <c r="D33" s="48">
        <f>D28-D31+D32</f>
        <v>4523</v>
      </c>
      <c r="E33" s="126" t="s">
        <v>351</v>
      </c>
      <c r="F33" s="551" t="s">
        <v>352</v>
      </c>
      <c r="G33" s="52">
        <f>G32-G31+G28</f>
        <v>1479</v>
      </c>
      <c r="H33" s="52">
        <f>H32-H31+H28</f>
        <v>4199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79</v>
      </c>
      <c r="H34" s="545">
        <f>IF((D33-H33)&gt;0,D33-H33,0)</f>
        <v>324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9</v>
      </c>
      <c r="D35" s="48">
        <f>D36+D37+D38</f>
        <v>8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>
        <v>9</v>
      </c>
      <c r="D38" s="125">
        <v>8</v>
      </c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88</v>
      </c>
      <c r="H39" s="556">
        <f>IF(H34&gt;0,IF(D35+H34&lt;0,0,D35+H34),IF(D34-D35&lt;0,D35-D34,0))</f>
        <v>332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</v>
      </c>
      <c r="D40" s="50"/>
      <c r="E40" s="126" t="s">
        <v>369</v>
      </c>
      <c r="F40" s="555" t="s">
        <v>371</v>
      </c>
      <c r="G40" s="547"/>
      <c r="H40" s="547">
        <v>45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89</v>
      </c>
      <c r="H41" s="51">
        <f>IF(D39=0,IF(H39-H40&gt;0,H39-H40+D40,0),IF(D39-D40&lt;0,D40-D39+H40,0))</f>
        <v>287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1567</v>
      </c>
      <c r="D42" s="52">
        <f>D33+D35+D39</f>
        <v>4531</v>
      </c>
      <c r="E42" s="127" t="s">
        <v>378</v>
      </c>
      <c r="F42" s="128" t="s">
        <v>379</v>
      </c>
      <c r="G42" s="52">
        <f>G39+G33</f>
        <v>1567</v>
      </c>
      <c r="H42" s="52">
        <f>H39+H33</f>
        <v>4531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2" t="s">
        <v>854</v>
      </c>
      <c r="B45" s="592"/>
      <c r="C45" s="592"/>
      <c r="D45" s="592"/>
      <c r="E45" s="592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8" t="s">
        <v>860</v>
      </c>
      <c r="E48" s="588"/>
      <c r="F48" s="588"/>
      <c r="G48" s="588"/>
      <c r="H48" s="588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8" t="s">
        <v>866</v>
      </c>
      <c r="E50" s="588"/>
      <c r="F50" s="588"/>
      <c r="G50" s="588"/>
      <c r="H50" s="588"/>
    </row>
    <row r="51" spans="1:8" ht="12">
      <c r="A51" s="561"/>
      <c r="B51" s="557"/>
      <c r="C51" s="423"/>
      <c r="D51" s="588"/>
      <c r="E51" s="588"/>
      <c r="F51" s="588"/>
      <c r="G51" s="588"/>
      <c r="H51" s="588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56" sqref="A5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01.01.2018- 31.03.2018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3348</v>
      </c>
      <c r="D10" s="53">
        <v>5320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-1866</v>
      </c>
      <c r="D11" s="53">
        <v>-5225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-555</v>
      </c>
      <c r="D13" s="53">
        <v>-608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-50</v>
      </c>
      <c r="D14" s="53">
        <v>-310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-10</v>
      </c>
      <c r="D15" s="53">
        <v>-9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-364</v>
      </c>
      <c r="D19" s="53">
        <v>-298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503</v>
      </c>
      <c r="D20" s="54">
        <f>SUM(D10:D19)</f>
        <v>-1130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-68</v>
      </c>
      <c r="D22" s="53">
        <v>-56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-1</v>
      </c>
      <c r="D25" s="53">
        <v>-69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-317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-386</v>
      </c>
      <c r="D32" s="54">
        <f>SUM(D22:D31)</f>
        <v>-125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3032</v>
      </c>
      <c r="D36" s="53">
        <v>489</v>
      </c>
      <c r="E36" s="129"/>
      <c r="F36" s="129"/>
    </row>
    <row r="37" spans="1:6" ht="12">
      <c r="A37" s="331" t="s">
        <v>435</v>
      </c>
      <c r="B37" s="332" t="s">
        <v>436</v>
      </c>
      <c r="C37" s="53">
        <v>-2593</v>
      </c>
      <c r="D37" s="53">
        <v>-605</v>
      </c>
      <c r="E37" s="129"/>
      <c r="F37" s="129"/>
    </row>
    <row r="38" spans="1:6" ht="12">
      <c r="A38" s="331" t="s">
        <v>437</v>
      </c>
      <c r="B38" s="332" t="s">
        <v>438</v>
      </c>
      <c r="C38" s="53">
        <v>-54</v>
      </c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-19</v>
      </c>
      <c r="D39" s="53">
        <v>-2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-9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357</v>
      </c>
      <c r="D42" s="54">
        <f>SUM(D34:D41)</f>
        <v>-118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474</v>
      </c>
      <c r="D43" s="54">
        <f>D42+D32+D20</f>
        <v>-1373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519</v>
      </c>
      <c r="D44" s="131">
        <v>4187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993</v>
      </c>
      <c r="D45" s="54">
        <f>D44+D43</f>
        <v>2814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993</v>
      </c>
      <c r="D46" s="55">
        <v>2806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876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93"/>
      <c r="D50" s="593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865</v>
      </c>
      <c r="C52" s="593"/>
      <c r="D52" s="593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19" sqref="D1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4" t="s">
        <v>457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6" t="str">
        <f>'справка №1-БАЛАНС'!E3</f>
        <v>ИНФРА ХОЛДИНГ 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5"/>
      <c r="K4" s="599" t="s">
        <v>3</v>
      </c>
      <c r="L4" s="599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600" t="str">
        <f>'справка №1-БАЛАНС'!E5</f>
        <v>01.01.2018- 31.03.2018</v>
      </c>
      <c r="C5" s="600"/>
      <c r="D5" s="600"/>
      <c r="E5" s="600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1163</v>
      </c>
      <c r="I11" s="57">
        <f>'справка №1-БАЛАНС'!H28+'справка №1-БАЛАНС'!H31</f>
        <v>0</v>
      </c>
      <c r="J11" s="57">
        <f>'справка №1-БАЛАНС'!H29+'справка №1-БАЛАНС'!H32</f>
        <v>-56379</v>
      </c>
      <c r="K11" s="59"/>
      <c r="L11" s="343">
        <f>SUM(C11:K11)</f>
        <v>13219</v>
      </c>
      <c r="M11" s="57">
        <f>'справка №1-БАЛАНС'!H39</f>
        <v>-10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1163</v>
      </c>
      <c r="I15" s="60">
        <f t="shared" si="2"/>
        <v>0</v>
      </c>
      <c r="J15" s="60">
        <f t="shared" si="2"/>
        <v>-56379</v>
      </c>
      <c r="K15" s="60">
        <f t="shared" si="2"/>
        <v>0</v>
      </c>
      <c r="L15" s="343">
        <f t="shared" si="1"/>
        <v>13219</v>
      </c>
      <c r="M15" s="60">
        <f t="shared" si="2"/>
        <v>-10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-89</v>
      </c>
      <c r="K16" s="59"/>
      <c r="L16" s="343">
        <f t="shared" si="1"/>
        <v>-89</v>
      </c>
      <c r="M16" s="59">
        <v>1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1163</v>
      </c>
      <c r="I29" s="58">
        <f t="shared" si="6"/>
        <v>0</v>
      </c>
      <c r="J29" s="58">
        <f t="shared" si="6"/>
        <v>-56468</v>
      </c>
      <c r="K29" s="58">
        <f t="shared" si="6"/>
        <v>0</v>
      </c>
      <c r="L29" s="343">
        <f t="shared" si="1"/>
        <v>13130</v>
      </c>
      <c r="M29" s="58">
        <f t="shared" si="6"/>
        <v>-9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1163</v>
      </c>
      <c r="I32" s="58">
        <f t="shared" si="7"/>
        <v>0</v>
      </c>
      <c r="J32" s="58">
        <f t="shared" si="7"/>
        <v>-56468</v>
      </c>
      <c r="K32" s="58">
        <f t="shared" si="7"/>
        <v>0</v>
      </c>
      <c r="L32" s="343">
        <f t="shared" si="1"/>
        <v>13130</v>
      </c>
      <c r="M32" s="58">
        <f>M29+M30+M31</f>
        <v>-9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7" t="s">
        <v>855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877</v>
      </c>
      <c r="B38" s="573" t="s">
        <v>859</v>
      </c>
      <c r="C38" s="573"/>
      <c r="D38" s="535"/>
      <c r="E38" s="535"/>
      <c r="F38" s="595"/>
      <c r="G38" s="595"/>
      <c r="H38" s="595"/>
      <c r="I38" s="595"/>
      <c r="J38" s="15" t="s">
        <v>857</v>
      </c>
      <c r="K38" s="15"/>
      <c r="L38" s="595" t="s">
        <v>866</v>
      </c>
      <c r="M38" s="595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J51" sqref="J5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01.01.2018- 31.03.2018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61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2" t="s">
        <v>526</v>
      </c>
      <c r="R5" s="612" t="s">
        <v>527</v>
      </c>
    </row>
    <row r="6" spans="1:18" s="99" customFormat="1" ht="48">
      <c r="A6" s="608"/>
      <c r="B6" s="609"/>
      <c r="C6" s="61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3"/>
      <c r="R6" s="61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4229</v>
      </c>
      <c r="E11" s="188">
        <v>10</v>
      </c>
      <c r="F11" s="188"/>
      <c r="G11" s="73">
        <f t="shared" si="2"/>
        <v>4239</v>
      </c>
      <c r="H11" s="64"/>
      <c r="I11" s="64"/>
      <c r="J11" s="73">
        <f t="shared" si="3"/>
        <v>4239</v>
      </c>
      <c r="K11" s="64">
        <v>4052</v>
      </c>
      <c r="L11" s="64">
        <v>39</v>
      </c>
      <c r="M11" s="64"/>
      <c r="N11" s="73">
        <f t="shared" si="4"/>
        <v>4091</v>
      </c>
      <c r="O11" s="64"/>
      <c r="P11" s="64"/>
      <c r="Q11" s="73">
        <f t="shared" si="0"/>
        <v>4091</v>
      </c>
      <c r="R11" s="73">
        <f t="shared" si="1"/>
        <v>148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1310</v>
      </c>
      <c r="E12" s="188"/>
      <c r="F12" s="188"/>
      <c r="G12" s="73">
        <f t="shared" si="2"/>
        <v>1310</v>
      </c>
      <c r="H12" s="64"/>
      <c r="I12" s="64"/>
      <c r="J12" s="73">
        <f t="shared" si="3"/>
        <v>1310</v>
      </c>
      <c r="K12" s="64">
        <v>416</v>
      </c>
      <c r="L12" s="64">
        <v>2</v>
      </c>
      <c r="M12" s="64"/>
      <c r="N12" s="73">
        <f t="shared" si="4"/>
        <v>418</v>
      </c>
      <c r="O12" s="64"/>
      <c r="P12" s="64"/>
      <c r="Q12" s="73">
        <f t="shared" si="0"/>
        <v>418</v>
      </c>
      <c r="R12" s="73">
        <f t="shared" si="1"/>
        <v>892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634</v>
      </c>
      <c r="E13" s="188">
        <v>369</v>
      </c>
      <c r="F13" s="188">
        <v>22</v>
      </c>
      <c r="G13" s="73">
        <f t="shared" si="2"/>
        <v>981</v>
      </c>
      <c r="H13" s="64"/>
      <c r="I13" s="64"/>
      <c r="J13" s="73">
        <f t="shared" si="3"/>
        <v>981</v>
      </c>
      <c r="K13" s="64">
        <v>403</v>
      </c>
      <c r="L13" s="64">
        <v>27</v>
      </c>
      <c r="M13" s="64">
        <v>10</v>
      </c>
      <c r="N13" s="73">
        <f t="shared" si="4"/>
        <v>420</v>
      </c>
      <c r="O13" s="64"/>
      <c r="P13" s="64"/>
      <c r="Q13" s="73">
        <f t="shared" si="0"/>
        <v>420</v>
      </c>
      <c r="R13" s="73">
        <f t="shared" si="1"/>
        <v>561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56</v>
      </c>
      <c r="E15" s="455"/>
      <c r="F15" s="455">
        <v>38</v>
      </c>
      <c r="G15" s="73">
        <f t="shared" si="2"/>
        <v>18</v>
      </c>
      <c r="H15" s="456"/>
      <c r="I15" s="456"/>
      <c r="J15" s="73">
        <f t="shared" si="3"/>
        <v>18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18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25</v>
      </c>
      <c r="F16" s="188"/>
      <c r="G16" s="73">
        <f t="shared" si="2"/>
        <v>118</v>
      </c>
      <c r="H16" s="64"/>
      <c r="I16" s="64"/>
      <c r="J16" s="73">
        <f t="shared" si="3"/>
        <v>118</v>
      </c>
      <c r="K16" s="64">
        <v>73</v>
      </c>
      <c r="L16" s="64">
        <v>4</v>
      </c>
      <c r="M16" s="64"/>
      <c r="N16" s="73">
        <f t="shared" si="4"/>
        <v>77</v>
      </c>
      <c r="O16" s="64"/>
      <c r="P16" s="64"/>
      <c r="Q16" s="73">
        <f aca="true" t="shared" si="5" ref="Q16:Q25">N16+O16-P16</f>
        <v>77</v>
      </c>
      <c r="R16" s="73">
        <f aca="true" t="shared" si="6" ref="R16:R25">J16-Q16</f>
        <v>41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6322</v>
      </c>
      <c r="E17" s="193">
        <f>SUM(E9:E16)</f>
        <v>404</v>
      </c>
      <c r="F17" s="193">
        <f>SUM(F9:F16)</f>
        <v>60</v>
      </c>
      <c r="G17" s="73">
        <f t="shared" si="2"/>
        <v>6666</v>
      </c>
      <c r="H17" s="74">
        <f>SUM(H9:H16)</f>
        <v>0</v>
      </c>
      <c r="I17" s="74">
        <f>SUM(I9:I16)</f>
        <v>0</v>
      </c>
      <c r="J17" s="73">
        <f t="shared" si="3"/>
        <v>6666</v>
      </c>
      <c r="K17" s="74">
        <f>SUM(K9:K16)</f>
        <v>4944</v>
      </c>
      <c r="L17" s="74">
        <f>SUM(L9:L16)</f>
        <v>72</v>
      </c>
      <c r="M17" s="74">
        <f>SUM(M9:M16)</f>
        <v>10</v>
      </c>
      <c r="N17" s="73">
        <f t="shared" si="4"/>
        <v>5006</v>
      </c>
      <c r="O17" s="74">
        <f>SUM(O9:O16)</f>
        <v>0</v>
      </c>
      <c r="P17" s="74">
        <f>SUM(P9:P16)</f>
        <v>0</v>
      </c>
      <c r="Q17" s="73">
        <f t="shared" si="5"/>
        <v>5006</v>
      </c>
      <c r="R17" s="73">
        <f t="shared" si="6"/>
        <v>1660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24</v>
      </c>
      <c r="E18" s="186"/>
      <c r="F18" s="186"/>
      <c r="G18" s="73">
        <f t="shared" si="2"/>
        <v>24</v>
      </c>
      <c r="H18" s="62"/>
      <c r="I18" s="62"/>
      <c r="J18" s="73">
        <f t="shared" si="3"/>
        <v>24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7</v>
      </c>
      <c r="E24" s="188"/>
      <c r="F24" s="188"/>
      <c r="G24" s="73">
        <f t="shared" si="2"/>
        <v>7</v>
      </c>
      <c r="H24" s="64"/>
      <c r="I24" s="64"/>
      <c r="J24" s="73">
        <f t="shared" si="3"/>
        <v>7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7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7</v>
      </c>
      <c r="H25" s="65">
        <f t="shared" si="7"/>
        <v>0</v>
      </c>
      <c r="I25" s="65">
        <f t="shared" si="7"/>
        <v>0</v>
      </c>
      <c r="J25" s="66">
        <f t="shared" si="3"/>
        <v>7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37581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37581</v>
      </c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37581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44693</v>
      </c>
      <c r="E40" s="436">
        <f>E17+E18+E19+E25+E38+E39</f>
        <v>404</v>
      </c>
      <c r="F40" s="436">
        <f aca="true" t="shared" si="13" ref="F40:R40">F17+F18+F19+F25+F38+F39</f>
        <v>60</v>
      </c>
      <c r="G40" s="436">
        <f t="shared" si="13"/>
        <v>45037</v>
      </c>
      <c r="H40" s="436">
        <f t="shared" si="13"/>
        <v>0</v>
      </c>
      <c r="I40" s="436">
        <f t="shared" si="13"/>
        <v>37581</v>
      </c>
      <c r="J40" s="436">
        <f t="shared" si="13"/>
        <v>7456</v>
      </c>
      <c r="K40" s="436">
        <f t="shared" si="13"/>
        <v>4944</v>
      </c>
      <c r="L40" s="436">
        <f t="shared" si="13"/>
        <v>72</v>
      </c>
      <c r="M40" s="436">
        <f t="shared" si="13"/>
        <v>10</v>
      </c>
      <c r="N40" s="436">
        <f t="shared" si="13"/>
        <v>5006</v>
      </c>
      <c r="O40" s="436">
        <f t="shared" si="13"/>
        <v>0</v>
      </c>
      <c r="P40" s="436">
        <f t="shared" si="13"/>
        <v>0</v>
      </c>
      <c r="Q40" s="436">
        <f t="shared" si="13"/>
        <v>5006</v>
      </c>
      <c r="R40" s="436">
        <f t="shared" si="13"/>
        <v>2450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878</v>
      </c>
      <c r="C44" s="353"/>
      <c r="D44" s="354"/>
      <c r="E44" s="354"/>
      <c r="F44" s="354"/>
      <c r="G44" s="350"/>
      <c r="H44" s="610" t="s">
        <v>859</v>
      </c>
      <c r="I44" s="611"/>
      <c r="J44" s="611"/>
      <c r="K44" s="611"/>
      <c r="L44" s="610"/>
      <c r="M44" s="611"/>
      <c r="N44" s="611"/>
      <c r="O44" s="610" t="s">
        <v>867</v>
      </c>
      <c r="P44" s="611"/>
      <c r="Q44" s="611"/>
      <c r="R44" s="61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D64" sqref="D6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2" t="str">
        <f>'справка №1-БАЛАНС'!E3</f>
        <v>ИНФРА ХОЛДИНГ АД</v>
      </c>
      <c r="C3" s="623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9" t="str">
        <f>'справка №1-БАЛАНС'!E5</f>
        <v>01.01.2018- 31.03.2018</v>
      </c>
      <c r="C4" s="620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</v>
      </c>
      <c r="D21" s="107">
        <v>18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2511</v>
      </c>
      <c r="D28" s="107">
        <v>2511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3</v>
      </c>
      <c r="D33" s="104">
        <f>SUM(D34:D37)</f>
        <v>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3</v>
      </c>
      <c r="D35" s="107">
        <v>3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11640</v>
      </c>
      <c r="D38" s="104">
        <f>SUM(D39:D42)</f>
        <v>11640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11640</v>
      </c>
      <c r="D42" s="107">
        <v>11640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14154</v>
      </c>
      <c r="D43" s="103">
        <f>D24+D28+D29+D31+D30+D32+D33+D38</f>
        <v>14154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14172</v>
      </c>
      <c r="D44" s="102">
        <f>D43+D21+D19+D9</f>
        <v>14172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862</v>
      </c>
      <c r="D64" s="107"/>
      <c r="E64" s="118">
        <f t="shared" si="1"/>
        <v>862</v>
      </c>
      <c r="F64" s="109"/>
    </row>
    <row r="65" spans="1:6" ht="12">
      <c r="A65" s="394" t="s">
        <v>705</v>
      </c>
      <c r="B65" s="395" t="s">
        <v>706</v>
      </c>
      <c r="C65" s="108">
        <v>862</v>
      </c>
      <c r="D65" s="108"/>
      <c r="E65" s="118">
        <f t="shared" si="1"/>
        <v>862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862</v>
      </c>
      <c r="D66" s="102">
        <f>D52+D56+D61+D62+D63+D64</f>
        <v>0</v>
      </c>
      <c r="E66" s="118">
        <f t="shared" si="1"/>
        <v>862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2183</v>
      </c>
      <c r="D85" s="103">
        <f>SUM(D86:D90)+D94</f>
        <v>2183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11</v>
      </c>
      <c r="D86" s="107">
        <v>11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110</v>
      </c>
      <c r="D87" s="107">
        <v>110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1570</v>
      </c>
      <c r="D88" s="107">
        <v>1570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243</v>
      </c>
      <c r="D89" s="107">
        <v>243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196</v>
      </c>
      <c r="D90" s="102">
        <f>SUM(D91:D93)</f>
        <v>196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16</v>
      </c>
      <c r="D92" s="107">
        <v>16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180</v>
      </c>
      <c r="D93" s="107">
        <v>180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53</v>
      </c>
      <c r="D94" s="107">
        <v>53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1703</v>
      </c>
      <c r="D95" s="107">
        <v>1703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3886</v>
      </c>
      <c r="D96" s="103">
        <f>D85+D80+D75+D71+D95</f>
        <v>3886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4748</v>
      </c>
      <c r="D97" s="103">
        <f>D96+D68+D66</f>
        <v>3886</v>
      </c>
      <c r="E97" s="103">
        <f>E96+E68+E66</f>
        <v>862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13</v>
      </c>
      <c r="D102" s="107"/>
      <c r="E102" s="107">
        <v>6</v>
      </c>
      <c r="F102" s="124">
        <f>C102+D102-E102</f>
        <v>7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759</v>
      </c>
      <c r="D104" s="107"/>
      <c r="E104" s="107"/>
      <c r="F104" s="124">
        <f>C104+D104-E104</f>
        <v>759</v>
      </c>
    </row>
    <row r="105" spans="1:16" ht="12">
      <c r="A105" s="410" t="s">
        <v>773</v>
      </c>
      <c r="B105" s="393" t="s">
        <v>774</v>
      </c>
      <c r="C105" s="102">
        <f>SUM(C102:C104)</f>
        <v>772</v>
      </c>
      <c r="D105" s="102">
        <f>SUM(D102:D104)</f>
        <v>0</v>
      </c>
      <c r="E105" s="102">
        <f>SUM(E102:E104)</f>
        <v>6</v>
      </c>
      <c r="F105" s="102">
        <f>SUM(F102:F104)</f>
        <v>766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1" t="s">
        <v>878</v>
      </c>
      <c r="B109" s="621"/>
      <c r="C109" s="610" t="s">
        <v>859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6" t="s">
        <v>871</v>
      </c>
      <c r="D111" s="616"/>
      <c r="E111" s="616"/>
      <c r="F111" s="616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4" sqref="A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4" t="str">
        <f>'справка №1-БАЛАНС'!E3</f>
        <v>ИНФРА ХОЛДИНГ АД</v>
      </c>
      <c r="C4" s="624"/>
      <c r="D4" s="624"/>
      <c r="E4" s="624"/>
      <c r="F4" s="624"/>
      <c r="G4" s="630" t="s">
        <v>2</v>
      </c>
      <c r="H4" s="630"/>
      <c r="I4" s="498">
        <f>'справка №1-БАЛАНС'!H3</f>
        <v>175443402</v>
      </c>
    </row>
    <row r="5" spans="1:9" ht="15">
      <c r="A5" s="499" t="s">
        <v>4</v>
      </c>
      <c r="B5" s="625" t="str">
        <f>'справка №1-БАЛАНС'!E5</f>
        <v>01.01.2018- 31.03.2018</v>
      </c>
      <c r="C5" s="625"/>
      <c r="D5" s="625"/>
      <c r="E5" s="625"/>
      <c r="F5" s="625"/>
      <c r="G5" s="628" t="s">
        <v>3</v>
      </c>
      <c r="H5" s="629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878</v>
      </c>
      <c r="B30" s="627"/>
      <c r="C30" s="627"/>
      <c r="D30" s="457" t="s">
        <v>815</v>
      </c>
      <c r="E30" s="626" t="s">
        <v>860</v>
      </c>
      <c r="F30" s="626"/>
      <c r="G30" s="626"/>
      <c r="H30" s="418" t="s">
        <v>777</v>
      </c>
      <c r="I30" s="626"/>
      <c r="J30" s="626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866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21">
      <selection activeCell="C139" sqref="C13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1" t="str">
        <f>'справка №1-БАЛАНС'!E3</f>
        <v>ИНФРА ХОЛДИНГ АД</v>
      </c>
      <c r="C5" s="631"/>
      <c r="D5" s="631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2" t="str">
        <f>'справка №1-БАЛАНС'!E5</f>
        <v>01.01.2018- 31.03.2018</v>
      </c>
      <c r="C6" s="632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863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864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872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868</v>
      </c>
      <c r="B17" s="36" t="s">
        <v>869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870</v>
      </c>
      <c r="B18" s="36" t="s">
        <v>869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878</v>
      </c>
      <c r="B150" s="451"/>
      <c r="C150" s="610" t="s">
        <v>859</v>
      </c>
      <c r="D150" s="611"/>
      <c r="E150" s="611"/>
      <c r="F150" s="611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33" t="s">
        <v>865</v>
      </c>
      <c r="D152" s="633"/>
      <c r="E152" s="633"/>
      <c r="F152" s="633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2" sqref="J42:J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2018-05-28T13:08:10Z</cp:lastPrinted>
  <dcterms:created xsi:type="dcterms:W3CDTF">2000-06-29T12:02:40Z</dcterms:created>
  <dcterms:modified xsi:type="dcterms:W3CDTF">2018-05-28T13:21:55Z</dcterms:modified>
  <cp:category/>
  <cp:version/>
  <cp:contentType/>
  <cp:contentStatus/>
</cp:coreProperties>
</file>